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15"/>
  <workbookPr/>
  <mc:AlternateContent xmlns:mc="http://schemas.openxmlformats.org/markup-compatibility/2006">
    <mc:Choice Requires="x15">
      <x15ac:absPath xmlns:x15ac="http://schemas.microsoft.com/office/spreadsheetml/2010/11/ac" url="/Users/amalee/Downloads/"/>
    </mc:Choice>
  </mc:AlternateContent>
  <xr:revisionPtr revIDLastSave="0" documentId="8_{DB3450BB-87BD-4F30-ABD2-C54A09E30971}" xr6:coauthVersionLast="45" xr6:coauthVersionMax="45" xr10:uidLastSave="{00000000-0000-0000-0000-000000000000}"/>
  <bookViews>
    <workbookView xWindow="-800" yWindow="560" windowWidth="28800" windowHeight="15600" xr2:uid="{00000000-000D-0000-FFFF-FFFF00000000}"/>
  </bookViews>
  <sheets>
    <sheet name="Sheet1" sheetId="1" r:id="rId1"/>
  </sheet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  <c r="G29" i="1"/>
  <c r="G28" i="1"/>
  <c r="G27" i="1"/>
  <c r="G26" i="1"/>
  <c r="B33" i="1"/>
  <c r="H38" i="1"/>
  <c r="B18" i="1"/>
  <c r="G25" i="1"/>
  <c r="H36" i="1"/>
  <c r="H37" i="1"/>
  <c r="H25" i="1"/>
  <c r="I25" i="1"/>
  <c r="J25" i="1"/>
  <c r="H26" i="1"/>
  <c r="I26" i="1"/>
  <c r="J26" i="1"/>
  <c r="H27" i="1"/>
  <c r="I27" i="1"/>
  <c r="J27" i="1"/>
  <c r="H28" i="1"/>
  <c r="H29" i="1"/>
  <c r="I29" i="1"/>
  <c r="I28" i="1"/>
  <c r="J28" i="1"/>
  <c r="J29" i="1"/>
  <c r="H39" i="1" s="1"/>
</calcChain>
</file>

<file path=xl/sharedStrings.xml><?xml version="1.0" encoding="utf-8"?>
<sst xmlns="http://schemas.openxmlformats.org/spreadsheetml/2006/main" count="54" uniqueCount="44">
  <si>
    <t>Lean Robotics ROI Calculator</t>
  </si>
  <si>
    <t>Baselines</t>
  </si>
  <si>
    <t>Your Application</t>
  </si>
  <si>
    <t>Employees on a Shift [Unit]</t>
  </si>
  <si>
    <t>Hours per Shift [Unit]</t>
  </si>
  <si>
    <t>Shifts per Day [Unit]</t>
  </si>
  <si>
    <t>Employee Yearly Salary and Benefits [$]</t>
  </si>
  <si>
    <t>Downtime Cost</t>
  </si>
  <si>
    <t>Scrap Part Cost</t>
  </si>
  <si>
    <t>Jig and Process Enhancement Cost [$]</t>
  </si>
  <si>
    <t>Yearly Cost</t>
  </si>
  <si>
    <t>Investment</t>
  </si>
  <si>
    <t>Robot [$]</t>
  </si>
  <si>
    <t>Gripper [$]</t>
  </si>
  <si>
    <t>Part Presentation Fixture [$]</t>
  </si>
  <si>
    <t>Year</t>
  </si>
  <si>
    <t>Robot System Cost</t>
  </si>
  <si>
    <t>Yearly Savings</t>
  </si>
  <si>
    <t>Yearly Cash Flow</t>
  </si>
  <si>
    <t>Cumulative</t>
  </si>
  <si>
    <t>Vision System [$]</t>
  </si>
  <si>
    <t>(Initial Investment, Maintenance, ...)</t>
  </si>
  <si>
    <t>(Actual Scenario - Potential Scenario)</t>
  </si>
  <si>
    <t>(Yearly Savings - Robot System Cost)</t>
  </si>
  <si>
    <t>Monitoring System [$]</t>
  </si>
  <si>
    <t>Other Peripherals [$]</t>
  </si>
  <si>
    <t>Cleaning System [$]</t>
  </si>
  <si>
    <t>Physical Barriers [$]</t>
  </si>
  <si>
    <t>Robot to Machine Interface [$]</t>
  </si>
  <si>
    <t xml:space="preserve">Integration </t>
  </si>
  <si>
    <t>Taxes, Transportation Fees, … [$]</t>
  </si>
  <si>
    <t>Starting Investement</t>
  </si>
  <si>
    <t>Potential Scenario</t>
  </si>
  <si>
    <t>Time of Reimbursement [Years]:</t>
  </si>
  <si>
    <t>(Return on Investment)</t>
  </si>
  <si>
    <t>Time of Reimbursement [Months]:</t>
  </si>
  <si>
    <t>Employee Yearly Salary [$]</t>
  </si>
  <si>
    <t>Robot Cell Hourly Rate [$/hr]:</t>
  </si>
  <si>
    <t>(Total Robotic Cell Cost / Total Robot Working Time)</t>
  </si>
  <si>
    <t>Total Savings [$]:</t>
  </si>
  <si>
    <t>(Cumulative Savings after 5 Years)</t>
  </si>
  <si>
    <t>Weeks Worked per Year [Unit]</t>
  </si>
  <si>
    <t>Cost of a Robotic Cell</t>
  </si>
  <si>
    <t>Estimated Yearly Maintenance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</si>
</sst>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/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64" fontId="0" fillId="2" borderId="1" xfId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65" fontId="0" fillId="3" borderId="1" xfId="1" applyNumberFormat="1" applyFont="1" applyFill="1" applyBorder="1" applyAlignment="1" applyProtection="1">
      <alignment horizontal="center" vertical="center"/>
      <protection locked="0"/>
    </xf>
    <xf numFmtId="165" fontId="0" fillId="3" borderId="1" xfId="1" applyNumberFormat="1" applyFont="1" applyFill="1" applyBorder="1" applyProtection="1">
      <protection locked="0"/>
    </xf>
    <xf numFmtId="1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8" fillId="0" borderId="0" xfId="2" applyFont="1"/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2" applyAlignment="1">
      <alignment horizontal="left"/>
    </xf>
    <xf numFmtId="0" fontId="6" fillId="0" borderId="0" xfId="2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Robotic</a:t>
            </a:r>
            <a:r>
              <a:rPr lang="fr-CA" baseline="0"/>
              <a:t> Cell Integration Analysis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44427570540701"/>
          <c:y val="0.12562862142297701"/>
          <c:w val="0.68063629426513395"/>
          <c:h val="0.79692928035888"/>
        </c:manualLayout>
      </c:layout>
      <c:barChart>
        <c:barDir val="col"/>
        <c:grouping val="clustered"/>
        <c:varyColors val="0"/>
        <c:ser>
          <c:idx val="0"/>
          <c:order val="0"/>
          <c:tx>
            <c:v>Robot System Cost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Sheet1!$G$25:$G$29</c:f>
              <c:numCache>
                <c:formatCode>_ * #,##0_)\ "$"_ ;_ * \(#,##0\)\ "$"_ ;_ * "-"??_)\ "$"_ ;_ @_ </c:formatCode>
                <c:ptCount val="5"/>
                <c:pt idx="0">
                  <c:v>-51100</c:v>
                </c:pt>
                <c:pt idx="1">
                  <c:v>-300</c:v>
                </c:pt>
                <c:pt idx="2">
                  <c:v>-300</c:v>
                </c:pt>
                <c:pt idx="3">
                  <c:v>-300</c:v>
                </c:pt>
                <c:pt idx="4">
                  <c:v>-300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1-4DC6-8F12-0B644595073F}"/>
            </c:ext>
          </c:extLst>
        </c:ser>
        <c:ser>
          <c:idx val="2"/>
          <c:order val="1"/>
          <c:tx>
            <c:v>Yearly Savings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Sheet1!$H$25:$H$29</c:f>
              <c:numCache>
                <c:formatCode>_ * #,##0_)\ "$"_ ;_ * \(#,##0\)\ "$"_ ;_ * "-"??_)\ "$"_ ;_ @_ </c:formatCode>
                <c:ptCount val="5"/>
                <c:pt idx="0">
                  <c:v>62000</c:v>
                </c:pt>
                <c:pt idx="1">
                  <c:v>63240</c:v>
                </c:pt>
                <c:pt idx="2">
                  <c:v>64504.800000000003</c:v>
                </c:pt>
                <c:pt idx="3">
                  <c:v>65794.896000000008</c:v>
                </c:pt>
                <c:pt idx="4">
                  <c:v>67110.793920000011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1-4DC6-8F12-0B644595073F}"/>
            </c:ext>
          </c:extLst>
        </c:ser>
        <c:ser>
          <c:idx val="1"/>
          <c:order val="2"/>
          <c:tx>
            <c:v>Yearly Cash Flow</c:v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val>
            <c:numRef>
              <c:f>Sheet1!$I$25:$I$29</c:f>
              <c:numCache>
                <c:formatCode>_ * #,##0_)\ "$"_ ;_ * \(#,##0\)\ "$"_ ;_ * "-"??_)\ "$"_ ;_ @_ </c:formatCode>
                <c:ptCount val="5"/>
                <c:pt idx="0">
                  <c:v>10900</c:v>
                </c:pt>
                <c:pt idx="1">
                  <c:v>62940</c:v>
                </c:pt>
                <c:pt idx="2">
                  <c:v>64204.800000000003</c:v>
                </c:pt>
                <c:pt idx="3">
                  <c:v>65494.896000000008</c:v>
                </c:pt>
                <c:pt idx="4">
                  <c:v>66810.793920000011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51-4DC6-8F12-0B6445950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73355392"/>
        <c:axId val="-705959168"/>
      </c:barChart>
      <c:catAx>
        <c:axId val="-773355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Time [Year]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5959168"/>
        <c:crosses val="autoZero"/>
        <c:auto val="1"/>
        <c:lblAlgn val="ctr"/>
        <c:lblOffset val="100"/>
        <c:noMultiLvlLbl val="0"/>
      </c:catAx>
      <c:valAx>
        <c:axId val="-7059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,##0_)\ &quot;$&quot;_ ;_ * \(#,##0\)\ &quot;$&quot;_ ;_ * &quot;-&quot;??_)\ &quot;$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335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73808625359601"/>
          <c:y val="0.45384448656103699"/>
          <c:w val="0.15837447285381501"/>
          <c:h val="0.17555387054751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603250</xdr:colOff>
      <xdr:row>8</xdr:row>
      <xdr:rowOff>1855</xdr:rowOff>
    </xdr:from>
    <xdr:to>
      <xdr:col>9</xdr:col>
      <xdr:colOff>1368425</xdr:colOff>
      <xdr:row>20</xdr:row>
      <xdr:rowOff>258231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469900</xdr:colOff>
      <xdr:row>0</xdr:row>
      <xdr:rowOff>101601</xdr:rowOff>
    </xdr:from>
    <xdr:to>
      <xdr:col>1</xdr:col>
      <xdr:colOff>650875</xdr:colOff>
      <xdr:row>4</xdr:row>
      <xdr:rowOff>167307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474134"/>
          <a:ext cx="2713567" cy="810773"/>
        </a:xfrm>
        <a:prstGeom prst="rect">
          <a:avLst/>
        </a:prstGeom>
      </xdr:spPr>
    </xdr:pic>
    <xdr:clientData/>
  </xdr:twoCellAnchor>
  <xdr:twoCellAnchor editAs="oneCell">
    <xdr:from>
      <xdr:col>0</xdr:col>
      <xdr:colOff>863600</xdr:colOff>
      <xdr:row>47</xdr:row>
      <xdr:rowOff>948653</xdr:rowOff>
    </xdr:from>
    <xdr:to>
      <xdr:col>1</xdr:col>
      <xdr:colOff>819150</xdr:colOff>
      <xdr:row>47</xdr:row>
      <xdr:rowOff>1231899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14944053"/>
          <a:ext cx="2730500" cy="283246"/>
        </a:xfrm>
        <a:prstGeom prst="rect">
          <a:avLst/>
        </a:prstGeom>
      </xdr:spPr>
    </xdr:pic>
    <xdr:clientData/>
  </xdr:twoCellAnchor>
  <xdr:twoCellAnchor editAs="oneCell">
    <xdr:from>
      <xdr:col>3</xdr:col>
      <xdr:colOff>645300</xdr:colOff>
      <xdr:row>47</xdr:row>
      <xdr:rowOff>950100</xdr:rowOff>
    </xdr:from>
    <xdr:to>
      <xdr:col>7</xdr:col>
      <xdr:colOff>716928</xdr:colOff>
      <xdr:row>47</xdr:row>
      <xdr:rowOff>1257948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7900" y="14945500"/>
          <a:ext cx="3691128" cy="307848"/>
        </a:xfrm>
        <a:prstGeom prst="rect">
          <a:avLst/>
        </a:prstGeom>
      </xdr:spPr>
    </xdr:pic>
    <xdr:clientData/>
  </xdr:twoCellAnchor>
  <xdr:twoCellAnchor editAs="oneCell">
    <xdr:from>
      <xdr:col>8</xdr:col>
      <xdr:colOff>58700</xdr:colOff>
      <xdr:row>47</xdr:row>
      <xdr:rowOff>947700</xdr:rowOff>
    </xdr:from>
    <xdr:to>
      <xdr:col>9</xdr:col>
      <xdr:colOff>1491260</xdr:colOff>
      <xdr:row>47</xdr:row>
      <xdr:rowOff>1252500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9600" y="14943100"/>
          <a:ext cx="3261360" cy="304800"/>
        </a:xfrm>
        <a:prstGeom prst="rect">
          <a:avLst/>
        </a:prstGeom>
      </xdr:spPr>
    </xdr:pic>
    <xdr:clientData/>
  </xdr:twoCellAnchor>
  <xdr:twoCellAnchor editAs="oneCell">
    <xdr:from>
      <xdr:col>7</xdr:col>
      <xdr:colOff>962025</xdr:colOff>
      <xdr:row>1</xdr:row>
      <xdr:rowOff>19050</xdr:rowOff>
    </xdr:from>
    <xdr:to>
      <xdr:col>9</xdr:col>
      <xdr:colOff>1352550</xdr:colOff>
      <xdr:row>5</xdr:row>
      <xdr:rowOff>114300</xdr:rowOff>
    </xdr:to>
    <xdr:pic>
      <xdr:nvPicPr>
        <xdr:cNvPr id="13" name="">
          <a:extLst>
            <a:ext uri="{FF2B5EF4-FFF2-40B4-BE49-F238E27FC236}">
              <a16:creationId xmlns:a16="http://schemas.microsoft.com/office/drawing/2014/main" id="{B76B6E7E-74E0-40BE-B5DD-D54AC605473D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77175" y="209550"/>
          <a:ext cx="35909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view="pageLayout" topLeftCell="A9" zoomScale="94" zoomScalePageLayoutView="94" workbookViewId="0">
      <selection activeCell="I40" sqref="I40"/>
    </sheetView>
  </sheetViews>
  <sheetFormatPr defaultColWidth="9.140625" defaultRowHeight="15"/>
  <cols>
    <col min="1" max="1" width="34.85546875" customWidth="1"/>
    <col min="2" max="2" width="26.140625" customWidth="1"/>
    <col min="4" max="4" width="9.140625" customWidth="1"/>
    <col min="6" max="6" width="5.140625" customWidth="1"/>
    <col min="7" max="10" width="24" customWidth="1"/>
  </cols>
  <sheetData>
    <row r="1" spans="1:10">
      <c r="A1" s="36"/>
      <c r="B1" s="36"/>
    </row>
    <row r="2" spans="1:10">
      <c r="A2" s="36"/>
      <c r="B2" s="36"/>
      <c r="H2" s="37"/>
      <c r="I2" s="37"/>
      <c r="J2" s="37"/>
    </row>
    <row r="3" spans="1:10">
      <c r="A3" s="36"/>
      <c r="B3" s="36"/>
      <c r="H3" s="37"/>
      <c r="I3" s="37"/>
      <c r="J3" s="37"/>
    </row>
    <row r="4" spans="1:10">
      <c r="A4" s="36"/>
      <c r="B4" s="36"/>
      <c r="H4" s="37"/>
      <c r="I4" s="37"/>
      <c r="J4" s="37"/>
    </row>
    <row r="5" spans="1:10">
      <c r="A5" s="36"/>
      <c r="B5" s="36"/>
      <c r="H5" s="37"/>
      <c r="I5" s="37"/>
      <c r="J5" s="37"/>
    </row>
    <row r="6" spans="1:10">
      <c r="A6" s="36"/>
      <c r="B6" s="36"/>
      <c r="H6" s="37"/>
      <c r="I6" s="37"/>
      <c r="J6" s="37"/>
    </row>
    <row r="7" spans="1:10" ht="33.7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8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8.75">
      <c r="A9" s="32" t="s">
        <v>1</v>
      </c>
      <c r="B9" s="33" t="s">
        <v>2</v>
      </c>
    </row>
    <row r="10" spans="1:10" ht="32.25" customHeight="1">
      <c r="A10" s="22" t="s">
        <v>3</v>
      </c>
      <c r="B10" s="17">
        <v>1</v>
      </c>
    </row>
    <row r="11" spans="1:10" ht="32.25" customHeight="1">
      <c r="A11" s="3" t="s">
        <v>4</v>
      </c>
      <c r="B11" s="17">
        <v>40</v>
      </c>
    </row>
    <row r="12" spans="1:10" ht="32.25" customHeight="1">
      <c r="A12" s="3" t="s">
        <v>5</v>
      </c>
      <c r="B12" s="17">
        <v>2</v>
      </c>
    </row>
    <row r="13" spans="1:10" ht="32.25" customHeight="1">
      <c r="A13" s="3" t="s">
        <v>6</v>
      </c>
      <c r="B13" s="18">
        <v>50000</v>
      </c>
    </row>
    <row r="14" spans="1:10" ht="32.25" customHeight="1">
      <c r="A14" s="3" t="s">
        <v>7</v>
      </c>
      <c r="B14" s="18">
        <v>7500</v>
      </c>
    </row>
    <row r="15" spans="1:10" ht="32.25" customHeight="1">
      <c r="A15" s="3" t="s">
        <v>8</v>
      </c>
      <c r="B15" s="18">
        <v>10000</v>
      </c>
    </row>
    <row r="16" spans="1:10" ht="32.25" customHeight="1">
      <c r="A16" s="3" t="s">
        <v>9</v>
      </c>
      <c r="B16" s="18">
        <v>7500</v>
      </c>
    </row>
    <row r="17" spans="1:12" ht="8.25" customHeight="1">
      <c r="A17" s="7"/>
      <c r="B17" s="4"/>
    </row>
    <row r="18" spans="1:12" ht="15" customHeight="1">
      <c r="A18" s="8" t="s">
        <v>10</v>
      </c>
      <c r="B18" s="9">
        <f>B10*B12*B13+B14+B15+B16</f>
        <v>125000</v>
      </c>
    </row>
    <row r="19" spans="1:12">
      <c r="A19" s="1"/>
    </row>
    <row r="20" spans="1:12" ht="18.75">
      <c r="A20" s="34" t="s">
        <v>11</v>
      </c>
      <c r="B20" s="33" t="s">
        <v>2</v>
      </c>
      <c r="K20" s="2"/>
      <c r="L20" s="2"/>
    </row>
    <row r="21" spans="1:12" ht="27" customHeight="1">
      <c r="A21" s="22" t="s">
        <v>12</v>
      </c>
      <c r="B21" s="19">
        <v>35000</v>
      </c>
      <c r="K21" s="2"/>
      <c r="L21" s="2"/>
    </row>
    <row r="22" spans="1:12" ht="27" customHeight="1">
      <c r="A22" s="3" t="s">
        <v>13</v>
      </c>
      <c r="B22" s="19">
        <v>4800</v>
      </c>
    </row>
    <row r="23" spans="1:12" ht="27" customHeight="1">
      <c r="A23" s="3" t="s">
        <v>14</v>
      </c>
      <c r="B23" s="19">
        <v>1000</v>
      </c>
      <c r="F23" s="26" t="s">
        <v>15</v>
      </c>
      <c r="G23" s="26" t="s">
        <v>16</v>
      </c>
      <c r="H23" s="26" t="s">
        <v>17</v>
      </c>
      <c r="I23" s="26" t="s">
        <v>18</v>
      </c>
      <c r="J23" s="26" t="s">
        <v>19</v>
      </c>
    </row>
    <row r="24" spans="1:12" ht="27" customHeight="1">
      <c r="A24" s="3" t="s">
        <v>20</v>
      </c>
      <c r="B24" s="19">
        <v>0</v>
      </c>
      <c r="F24" s="27"/>
      <c r="G24" s="28" t="s">
        <v>21</v>
      </c>
      <c r="H24" s="28" t="s">
        <v>22</v>
      </c>
      <c r="I24" s="28" t="s">
        <v>23</v>
      </c>
      <c r="J24" s="27"/>
    </row>
    <row r="25" spans="1:12" ht="27" customHeight="1">
      <c r="A25" s="3" t="s">
        <v>24</v>
      </c>
      <c r="B25" s="19">
        <v>0</v>
      </c>
      <c r="F25" s="27">
        <v>1</v>
      </c>
      <c r="G25" s="29">
        <f>$B$33*-1</f>
        <v>-51100</v>
      </c>
      <c r="H25" s="29">
        <f>$B$18-$B$44</f>
        <v>62000</v>
      </c>
      <c r="I25" s="29">
        <f>H25+G25</f>
        <v>10900</v>
      </c>
      <c r="J25" s="29">
        <f>I25</f>
        <v>10900</v>
      </c>
    </row>
    <row r="26" spans="1:12" ht="27" customHeight="1">
      <c r="A26" s="3" t="s">
        <v>25</v>
      </c>
      <c r="B26" s="19">
        <v>2000</v>
      </c>
      <c r="F26" s="27">
        <v>2</v>
      </c>
      <c r="G26" s="29">
        <f>$B$47*-1</f>
        <v>-300</v>
      </c>
      <c r="H26" s="29">
        <f>H25*1.02</f>
        <v>63240</v>
      </c>
      <c r="I26" s="29">
        <f t="shared" ref="I26:I29" si="0">H26+G26</f>
        <v>62940</v>
      </c>
      <c r="J26" s="29">
        <f>J25+I26</f>
        <v>73840</v>
      </c>
    </row>
    <row r="27" spans="1:12" ht="27" customHeight="1">
      <c r="A27" s="3" t="s">
        <v>26</v>
      </c>
      <c r="B27" s="19">
        <v>800</v>
      </c>
      <c r="F27" s="27">
        <v>3</v>
      </c>
      <c r="G27" s="29">
        <f>$B$47*-1</f>
        <v>-300</v>
      </c>
      <c r="H27" s="29">
        <f t="shared" ref="H27:H29" si="1">H26*1.02</f>
        <v>64504.800000000003</v>
      </c>
      <c r="I27" s="29">
        <f t="shared" si="0"/>
        <v>64204.800000000003</v>
      </c>
      <c r="J27" s="29">
        <f t="shared" ref="J27:J29" si="2">J26+I27</f>
        <v>138044.79999999999</v>
      </c>
    </row>
    <row r="28" spans="1:12" ht="27" customHeight="1">
      <c r="A28" s="3" t="s">
        <v>27</v>
      </c>
      <c r="B28" s="19">
        <v>500</v>
      </c>
      <c r="F28" s="27">
        <v>4</v>
      </c>
      <c r="G28" s="29">
        <f>$B$47*-1</f>
        <v>-300</v>
      </c>
      <c r="H28" s="29">
        <f t="shared" si="1"/>
        <v>65794.896000000008</v>
      </c>
      <c r="I28" s="29">
        <f t="shared" si="0"/>
        <v>65494.896000000008</v>
      </c>
      <c r="J28" s="29">
        <f t="shared" si="2"/>
        <v>203539.696</v>
      </c>
    </row>
    <row r="29" spans="1:12" ht="27" customHeight="1">
      <c r="A29" s="3" t="s">
        <v>28</v>
      </c>
      <c r="B29" s="19">
        <v>1000</v>
      </c>
      <c r="F29" s="27">
        <v>5</v>
      </c>
      <c r="G29" s="29">
        <f>$B$47*-1</f>
        <v>-300</v>
      </c>
      <c r="H29" s="29">
        <f t="shared" si="1"/>
        <v>67110.793920000011</v>
      </c>
      <c r="I29" s="29">
        <f t="shared" si="0"/>
        <v>66810.793920000011</v>
      </c>
      <c r="J29" s="29">
        <f t="shared" si="2"/>
        <v>270350.48992000002</v>
      </c>
    </row>
    <row r="30" spans="1:12" ht="27" customHeight="1">
      <c r="A30" s="3" t="s">
        <v>29</v>
      </c>
      <c r="B30" s="19">
        <v>2000</v>
      </c>
    </row>
    <row r="31" spans="1:12" ht="27" customHeight="1">
      <c r="A31" s="3" t="s">
        <v>30</v>
      </c>
      <c r="B31" s="19">
        <v>4000</v>
      </c>
    </row>
    <row r="32" spans="1:12" ht="7.5" customHeight="1">
      <c r="A32" s="4"/>
      <c r="B32" s="4"/>
    </row>
    <row r="33" spans="1:11">
      <c r="A33" s="5" t="s">
        <v>31</v>
      </c>
      <c r="B33" s="6">
        <f>SUM(B21:B31)</f>
        <v>51100</v>
      </c>
    </row>
    <row r="35" spans="1:11" ht="15.95">
      <c r="A35" s="35" t="s">
        <v>32</v>
      </c>
      <c r="B35" s="21" t="s">
        <v>2</v>
      </c>
    </row>
    <row r="36" spans="1:11" ht="31.5" customHeight="1">
      <c r="A36" s="22" t="s">
        <v>3</v>
      </c>
      <c r="B36" s="17">
        <v>0.5</v>
      </c>
      <c r="G36" s="13" t="s">
        <v>33</v>
      </c>
      <c r="H36" s="11">
        <f>B33/(B18-B44)</f>
        <v>0.8241935483870968</v>
      </c>
      <c r="I36" s="23" t="s">
        <v>34</v>
      </c>
      <c r="J36" s="12"/>
    </row>
    <row r="37" spans="1:11" ht="31.5" customHeight="1">
      <c r="A37" s="3" t="s">
        <v>5</v>
      </c>
      <c r="B37" s="17">
        <v>2</v>
      </c>
      <c r="G37" s="13" t="s">
        <v>35</v>
      </c>
      <c r="H37" s="11">
        <f>H36*12</f>
        <v>9.8903225806451616</v>
      </c>
      <c r="I37" s="23" t="s">
        <v>34</v>
      </c>
      <c r="J37" s="12"/>
    </row>
    <row r="38" spans="1:11" ht="31.5" customHeight="1">
      <c r="A38" s="3" t="s">
        <v>36</v>
      </c>
      <c r="B38" s="18">
        <v>50000</v>
      </c>
      <c r="G38" s="13" t="s">
        <v>37</v>
      </c>
      <c r="H38" s="15">
        <f>((B47*5)+B33)/(B42*B11*2*5)</f>
        <v>2.63</v>
      </c>
      <c r="I38" s="23" t="s">
        <v>38</v>
      </c>
      <c r="J38" s="12"/>
    </row>
    <row r="39" spans="1:11" ht="31.5" customHeight="1">
      <c r="A39" s="3" t="s">
        <v>7</v>
      </c>
      <c r="B39" s="18">
        <v>1000</v>
      </c>
      <c r="G39" s="14" t="s">
        <v>39</v>
      </c>
      <c r="H39" s="16">
        <f>J29</f>
        <v>270350.48992000002</v>
      </c>
      <c r="I39" s="23" t="s">
        <v>40</v>
      </c>
      <c r="J39" s="12"/>
    </row>
    <row r="40" spans="1:11" ht="31.5" customHeight="1">
      <c r="A40" s="3" t="s">
        <v>8</v>
      </c>
      <c r="B40" s="18">
        <v>2000</v>
      </c>
    </row>
    <row r="41" spans="1:11" ht="37.5" customHeight="1">
      <c r="A41" s="3" t="s">
        <v>9</v>
      </c>
      <c r="B41" s="18">
        <v>10000</v>
      </c>
      <c r="E41" s="25"/>
    </row>
    <row r="42" spans="1:11" ht="31.5" customHeight="1">
      <c r="A42" s="3" t="s">
        <v>41</v>
      </c>
      <c r="B42" s="20">
        <v>50</v>
      </c>
    </row>
    <row r="43" spans="1:11">
      <c r="A43" s="7"/>
      <c r="B43" s="4"/>
      <c r="D43" s="24"/>
      <c r="E43" s="24"/>
      <c r="F43" s="24"/>
      <c r="G43" s="24"/>
      <c r="H43" s="39"/>
      <c r="I43" s="39"/>
    </row>
    <row r="44" spans="1:11">
      <c r="A44" s="10" t="s">
        <v>32</v>
      </c>
      <c r="B44" s="9">
        <f>B36*B37*B38+B39+B40+B41</f>
        <v>63000</v>
      </c>
      <c r="G44" s="31"/>
      <c r="H44" s="40"/>
      <c r="I44" s="40"/>
    </row>
    <row r="46" spans="1:11" ht="18.75">
      <c r="A46" s="32" t="s">
        <v>42</v>
      </c>
      <c r="B46" s="33" t="s">
        <v>2</v>
      </c>
    </row>
    <row r="47" spans="1:11" ht="30">
      <c r="A47" s="22" t="s">
        <v>43</v>
      </c>
      <c r="B47" s="18">
        <v>300</v>
      </c>
    </row>
    <row r="48" spans="1:11" ht="158.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</sheetData>
  <mergeCells count="6">
    <mergeCell ref="A1:B6"/>
    <mergeCell ref="A48:K48"/>
    <mergeCell ref="A7:J7"/>
    <mergeCell ref="H43:I43"/>
    <mergeCell ref="H44:I44"/>
    <mergeCell ref="H2:J6"/>
  </mergeCells>
  <phoneticPr fontId="7" type="noConversion"/>
  <pageMargins left="0.7" right="0.7" top="0.75" bottom="0.75" header="0.3" footer="0.3"/>
  <pageSetup scale="46" orientation="portrait" r:id="rId1"/>
  <headerFooter>
    <oddHeader>&amp;L&amp;"Arial,Bold"&amp;12Robotic ROI Calculator</oddHeader>
    <oddFooter>&amp;R&amp;"Arial,Bold"&amp;12leanrobotics.org</oddFooter>
  </headerFooter>
  <drawing r:id="rId2"/>
  <extLst>
    <ext xmlns:mx="http://schemas.microsoft.com/office/mac/excel/2008/main" uri="{64002731-A6B0-56B0-2670-7721B7C09600}">
      <mx:PLV Mode="1" OnePage="0" WScale="4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mathieu.belanger.b</dc:creator>
  <cp:keywords/>
  <dc:description/>
  <cp:lastModifiedBy/>
  <cp:revision/>
  <dcterms:created xsi:type="dcterms:W3CDTF">2015-02-04T19:49:59Z</dcterms:created>
  <dcterms:modified xsi:type="dcterms:W3CDTF">2020-01-20T20:40:49Z</dcterms:modified>
  <cp:category/>
  <cp:contentStatus/>
</cp:coreProperties>
</file>